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mfo2026\Ajuntament 2026\Tancament Trimestral\2026_3T\"/>
    </mc:Choice>
  </mc:AlternateContent>
  <bookViews>
    <workbookView xWindow="28680" yWindow="-120" windowWidth="24240" windowHeight="13140"/>
  </bookViews>
  <sheets>
    <sheet name="Modbala" sheetId="1" r:id="rId1"/>
  </sheets>
  <definedNames>
    <definedName name="_Regression_Int" localSheetId="0" hidden="1">1</definedName>
    <definedName name="A_impresión_IM">Modbala!$A$2:$I$63</definedName>
    <definedName name="_xlnm.Print_Area" localSheetId="0">Modbala!$A$1:$J$65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1" l="1"/>
  <c r="E35" i="1" l="1"/>
  <c r="E11" i="1"/>
  <c r="D35" i="1" l="1"/>
  <c r="J54" i="1"/>
  <c r="J53" i="1"/>
  <c r="J35" i="1"/>
  <c r="D49" i="1" l="1"/>
  <c r="D43" i="1"/>
  <c r="D33" i="1"/>
  <c r="D19" i="1"/>
  <c r="D11" i="1"/>
  <c r="D29" i="1" l="1"/>
  <c r="D58" i="1"/>
  <c r="J49" i="1"/>
  <c r="J43" i="1"/>
  <c r="J33" i="1"/>
  <c r="J19" i="1"/>
  <c r="J11" i="1"/>
  <c r="J29" i="1" l="1"/>
  <c r="J58" i="1"/>
  <c r="E49" i="1" l="1"/>
  <c r="J65" i="1"/>
  <c r="E19" i="1"/>
  <c r="C19" i="1"/>
  <c r="C49" i="1"/>
  <c r="C62" i="1" s="1"/>
  <c r="C35" i="1"/>
  <c r="C33" i="1" s="1"/>
  <c r="C43" i="1"/>
  <c r="H43" i="1" s="1"/>
  <c r="E33" i="1"/>
  <c r="E43" i="1"/>
  <c r="F33" i="1"/>
  <c r="F65" i="1" s="1"/>
  <c r="F49" i="1"/>
  <c r="F62" i="1"/>
  <c r="F11" i="1"/>
  <c r="F19" i="1"/>
  <c r="G33" i="1"/>
  <c r="G49" i="1"/>
  <c r="F61" i="1" s="1"/>
  <c r="I43" i="1"/>
  <c r="G11" i="1"/>
  <c r="G29" i="1" s="1"/>
  <c r="H12" i="1"/>
  <c r="I12" i="1"/>
  <c r="I19" i="1"/>
  <c r="C11" i="1"/>
  <c r="F58" i="1"/>
  <c r="J62" i="1"/>
  <c r="J61" i="1"/>
  <c r="J64" i="1"/>
  <c r="J63" i="1"/>
  <c r="F64" i="1" l="1"/>
  <c r="G58" i="1"/>
  <c r="I58" i="1" s="1"/>
  <c r="I33" i="1"/>
  <c r="I49" i="1"/>
  <c r="F29" i="1"/>
  <c r="I11" i="1"/>
  <c r="F63" i="1"/>
  <c r="I29" i="1"/>
  <c r="D62" i="1"/>
  <c r="D65" i="1"/>
  <c r="D64" i="1"/>
  <c r="D61" i="1"/>
  <c r="D63" i="1"/>
  <c r="C61" i="1"/>
  <c r="C65" i="1"/>
  <c r="C58" i="1"/>
  <c r="C64" i="1"/>
  <c r="C29" i="1"/>
  <c r="C63" i="1" s="1"/>
  <c r="H11" i="1"/>
  <c r="H49" i="1"/>
  <c r="E61" i="1"/>
  <c r="H33" i="1"/>
  <c r="E58" i="1"/>
  <c r="E64" i="1"/>
  <c r="E65" i="1"/>
  <c r="H19" i="1"/>
  <c r="E29" i="1"/>
  <c r="H58" i="1" l="1"/>
  <c r="H29" i="1"/>
  <c r="E63" i="1"/>
</calcChain>
</file>

<file path=xl/sharedStrings.xml><?xml version="1.0" encoding="utf-8"?>
<sst xmlns="http://schemas.openxmlformats.org/spreadsheetml/2006/main" count="99" uniqueCount="66">
  <si>
    <t xml:space="preserve"> </t>
  </si>
  <si>
    <t>Data informe:</t>
  </si>
  <si>
    <t>Signat:</t>
  </si>
  <si>
    <t>Acumulat al:</t>
  </si>
  <si>
    <t>EXERC.ANT.</t>
  </si>
  <si>
    <t>% REALIT.</t>
  </si>
  <si>
    <t>%REAL/</t>
  </si>
  <si>
    <t xml:space="preserve"> A C T I U</t>
  </si>
  <si>
    <t>31 DESEMBRE</t>
  </si>
  <si>
    <t>/PRESSUP.</t>
  </si>
  <si>
    <t>EX.ANT.</t>
  </si>
  <si>
    <t>Inversions financeres(53,54,565,566)</t>
  </si>
  <si>
    <t>Tresoreria(57)</t>
  </si>
  <si>
    <t>TOTAL ACTIU</t>
  </si>
  <si>
    <t>Capital(10)</t>
  </si>
  <si>
    <t>Reserves(11)</t>
  </si>
  <si>
    <t>Resultats exerc. ant.(120,-121)</t>
  </si>
  <si>
    <t>Pèrdues i guanys(129)</t>
  </si>
  <si>
    <t>RATIOS:</t>
  </si>
  <si>
    <t xml:space="preserve">  </t>
  </si>
  <si>
    <t>GARANTIA(=/&gt; 1 )</t>
  </si>
  <si>
    <t>ENDEUTEMENT EXTERN(&lt;2)</t>
  </si>
  <si>
    <t>EUR</t>
  </si>
  <si>
    <t xml:space="preserve">  EUR</t>
  </si>
  <si>
    <r>
      <t xml:space="preserve"> </t>
    </r>
    <r>
      <rPr>
        <b/>
        <sz val="9"/>
        <rFont val="Times New Roman"/>
        <family val="1"/>
      </rPr>
      <t>EUR</t>
    </r>
  </si>
  <si>
    <t>'31 DESEMBRE</t>
  </si>
  <si>
    <t xml:space="preserve"> MILERS PTA</t>
  </si>
  <si>
    <t>SOLVENCIA(=/&gt;1,5)</t>
  </si>
  <si>
    <t>TEST DE L'ACID(=/&gt; 0,3)</t>
  </si>
  <si>
    <t>AUTONOMIA(&gt;0.7 )</t>
  </si>
  <si>
    <t>ACTIU NO CORRENT</t>
  </si>
  <si>
    <t>Inversions Immobiliaries (24)</t>
  </si>
  <si>
    <t>Actius per impost diferit (474)</t>
  </si>
  <si>
    <t>ACTIU CORRENT</t>
  </si>
  <si>
    <t xml:space="preserve">PATRIMONI NET I PASSIU </t>
  </si>
  <si>
    <t>PATRIMONI NET</t>
  </si>
  <si>
    <t>Fons propis</t>
  </si>
  <si>
    <t>PASSIU NO CORRENT</t>
  </si>
  <si>
    <t>PASSIU CORRENT</t>
  </si>
  <si>
    <t>Subvencions i donacions (13)</t>
  </si>
  <si>
    <t xml:space="preserve">      Provisions a llarg termini (14)</t>
  </si>
  <si>
    <t xml:space="preserve">      Deutes a llarg termini (17,18)</t>
  </si>
  <si>
    <t xml:space="preserve">      Passius per impost diferit (479)</t>
  </si>
  <si>
    <t>Provisions a curt termini (49)</t>
  </si>
  <si>
    <t>Deutes a curt termini (52,56)</t>
  </si>
  <si>
    <t>TOTAL PATRIMONI NET I PASSIU</t>
  </si>
  <si>
    <t>-Altres deutors(412,44,46)</t>
  </si>
  <si>
    <t>Immobilitzat intangible (20, 280, 290)</t>
  </si>
  <si>
    <t>Immobilitzat Material(21,23, 281,291)</t>
  </si>
  <si>
    <t>Inversions Financeres ll/t (25, 295,296,297)</t>
  </si>
  <si>
    <t>-Hisenda Pública(470 a 473)</t>
  </si>
  <si>
    <t>Ajustaments period.(480,567)</t>
  </si>
  <si>
    <t>Ajustaments períod.(485,568)</t>
  </si>
  <si>
    <t>Proveïdors i creditors (40,41-412)</t>
  </si>
  <si>
    <t>ESTIMACIONS ACTUALS DE TANCAMENT D'EXERCICI</t>
  </si>
  <si>
    <t>PRESSUPOST PREVISIÓ INICI EXERCICI</t>
  </si>
  <si>
    <t>PRESSUPOST REALITZAT FINAL TRIMESTRE</t>
  </si>
  <si>
    <t>31 DESEMBRE EXERCICI ANTERIOR</t>
  </si>
  <si>
    <t>ANNEX 2 BALANÇ DE SITUACIÓ</t>
  </si>
  <si>
    <t>Empresa: EMFO</t>
  </si>
  <si>
    <t>Preparat: Manel Rodríguez Salgado</t>
  </si>
  <si>
    <t>Altres creditors no comercials (465,475,476)</t>
  </si>
  <si>
    <t>-Clients(43, 44, exc.438,-490)</t>
  </si>
  <si>
    <t>Bestretes de clients (438)</t>
  </si>
  <si>
    <t>Existències/Projectes en curs(3,407)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</si>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</sst>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_ ;\-#,##0.00\ "/>
  </numFmts>
  <fonts count="9" x14ac:knownFonts="1">
    <font>
      <sz val="10"/>
      <name val="Courier"/>
    </font>
    <font>
      <sz val="9"/>
      <name val="Times New Roman"/>
      <family val="1"/>
    </font>
    <font>
      <sz val="9"/>
      <color indexed="12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2"/>
      <name val="Calibri"/>
      <family val="2"/>
    </font>
    <font>
      <b/>
      <sz val="9"/>
      <color indexed="12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/>
    <xf numFmtId="14" fontId="2" fillId="0" borderId="0" xfId="0" applyNumberFormat="1" applyFont="1" applyProtection="1">
      <protection locked="0"/>
    </xf>
    <xf numFmtId="14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1" fillId="0" borderId="0" xfId="0" applyFont="1" applyAlignment="1">
      <alignment horizontal="right"/>
    </xf>
    <xf numFmtId="14" fontId="4" fillId="0" borderId="0" xfId="0" applyNumberFormat="1" applyFont="1" applyProtection="1">
      <protection locked="0"/>
    </xf>
    <xf numFmtId="0" fontId="3" fillId="0" borderId="0" xfId="0" applyFont="1" applyBorder="1" applyAlignment="1" applyProtection="1">
      <alignment horizontal="left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/>
    </xf>
    <xf numFmtId="0" fontId="1" fillId="0" borderId="0" xfId="0" quotePrefix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fill"/>
    </xf>
    <xf numFmtId="0" fontId="1" fillId="0" borderId="1" xfId="0" applyFont="1" applyBorder="1" applyAlignment="1" applyProtection="1">
      <alignment horizontal="center" vertical="top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Border="1"/>
    <xf numFmtId="14" fontId="4" fillId="0" borderId="0" xfId="0" applyNumberFormat="1" applyFont="1" applyBorder="1" applyProtection="1">
      <protection locked="0"/>
    </xf>
    <xf numFmtId="14" fontId="2" fillId="0" borderId="0" xfId="0" applyNumberFormat="1" applyFont="1" applyBorder="1" applyProtection="1">
      <protection locked="0"/>
    </xf>
    <xf numFmtId="164" fontId="1" fillId="0" borderId="0" xfId="0" applyNumberFormat="1" applyFont="1" applyBorder="1" applyProtection="1"/>
    <xf numFmtId="3" fontId="1" fillId="0" borderId="0" xfId="0" applyNumberFormat="1" applyFont="1" applyBorder="1" applyAlignment="1" applyProtection="1">
      <alignment horizontal="fill"/>
    </xf>
    <xf numFmtId="4" fontId="5" fillId="0" borderId="0" xfId="0" applyNumberFormat="1" applyFont="1" applyBorder="1"/>
    <xf numFmtId="37" fontId="1" fillId="0" borderId="0" xfId="0" applyNumberFormat="1" applyFont="1" applyBorder="1" applyProtection="1"/>
    <xf numFmtId="49" fontId="1" fillId="0" borderId="0" xfId="0" applyNumberFormat="1" applyFont="1" applyBorder="1" applyAlignment="1" applyProtection="1">
      <alignment horizontal="right"/>
    </xf>
    <xf numFmtId="49" fontId="5" fillId="0" borderId="0" xfId="0" applyNumberFormat="1" applyFont="1" applyBorder="1"/>
    <xf numFmtId="49" fontId="1" fillId="0" borderId="0" xfId="0" applyNumberFormat="1" applyFont="1" applyBorder="1" applyAlignment="1" applyProtection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/>
    <xf numFmtId="0" fontId="1" fillId="2" borderId="0" xfId="0" applyFont="1" applyFill="1" applyBorder="1" applyAlignment="1" applyProtection="1">
      <alignment horizontal="left"/>
    </xf>
    <xf numFmtId="0" fontId="1" fillId="2" borderId="0" xfId="0" applyFont="1" applyFill="1" applyBorder="1"/>
    <xf numFmtId="0" fontId="6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right"/>
    </xf>
    <xf numFmtId="0" fontId="5" fillId="0" borderId="1" xfId="0" applyFont="1" applyBorder="1"/>
    <xf numFmtId="0" fontId="1" fillId="0" borderId="1" xfId="0" applyFont="1" applyBorder="1" applyAlignment="1" applyProtection="1">
      <alignment horizontal="center"/>
    </xf>
    <xf numFmtId="4" fontId="1" fillId="2" borderId="1" xfId="0" applyNumberFormat="1" applyFont="1" applyFill="1" applyBorder="1" applyProtection="1"/>
    <xf numFmtId="3" fontId="1" fillId="2" borderId="1" xfId="0" applyNumberFormat="1" applyFont="1" applyFill="1" applyBorder="1" applyProtection="1"/>
    <xf numFmtId="164" fontId="1" fillId="2" borderId="1" xfId="0" applyNumberFormat="1" applyFont="1" applyFill="1" applyBorder="1" applyProtection="1"/>
    <xf numFmtId="4" fontId="2" fillId="0" borderId="1" xfId="0" applyNumberFormat="1" applyFont="1" applyBorder="1" applyProtection="1">
      <protection locked="0"/>
    </xf>
    <xf numFmtId="3" fontId="2" fillId="0" borderId="1" xfId="0" applyNumberFormat="1" applyFont="1" applyBorder="1" applyProtection="1">
      <protection locked="0"/>
    </xf>
    <xf numFmtId="164" fontId="1" fillId="0" borderId="1" xfId="0" applyNumberFormat="1" applyFont="1" applyBorder="1" applyProtection="1"/>
    <xf numFmtId="4" fontId="1" fillId="0" borderId="1" xfId="0" applyNumberFormat="1" applyFont="1" applyBorder="1"/>
    <xf numFmtId="3" fontId="1" fillId="0" borderId="1" xfId="0" applyNumberFormat="1" applyFont="1" applyBorder="1"/>
    <xf numFmtId="4" fontId="1" fillId="2" borderId="1" xfId="0" applyNumberFormat="1" applyFont="1" applyFill="1" applyBorder="1" applyProtection="1">
      <protection locked="0"/>
    </xf>
    <xf numFmtId="3" fontId="1" fillId="2" borderId="1" xfId="0" applyNumberFormat="1" applyFont="1" applyFill="1" applyBorder="1" applyProtection="1">
      <protection locked="0"/>
    </xf>
    <xf numFmtId="4" fontId="1" fillId="0" borderId="1" xfId="0" applyNumberFormat="1" applyFont="1" applyBorder="1" applyProtection="1"/>
    <xf numFmtId="3" fontId="1" fillId="0" borderId="1" xfId="0" applyNumberFormat="1" applyFont="1" applyBorder="1" applyProtection="1"/>
    <xf numFmtId="4" fontId="2" fillId="0" borderId="1" xfId="0" applyNumberFormat="1" applyFont="1" applyBorder="1" applyProtection="1"/>
    <xf numFmtId="4" fontId="1" fillId="0" borderId="1" xfId="0" applyNumberFormat="1" applyFont="1" applyBorder="1" applyAlignment="1" applyProtection="1">
      <alignment horizontal="fill"/>
    </xf>
    <xf numFmtId="3" fontId="1" fillId="0" borderId="1" xfId="0" applyNumberFormat="1" applyFont="1" applyBorder="1" applyAlignment="1" applyProtection="1">
      <alignment horizontal="fill"/>
    </xf>
    <xf numFmtId="3" fontId="2" fillId="0" borderId="1" xfId="0" applyNumberFormat="1" applyFont="1" applyBorder="1" applyProtection="1"/>
    <xf numFmtId="14" fontId="7" fillId="0" borderId="0" xfId="0" applyNumberFormat="1" applyFont="1" applyProtection="1">
      <protection locked="0"/>
    </xf>
    <xf numFmtId="0" fontId="8" fillId="0" borderId="0" xfId="0" applyFont="1"/>
    <xf numFmtId="4" fontId="1" fillId="0" borderId="0" xfId="0" applyNumberFormat="1" applyFont="1" applyBorder="1" applyAlignment="1" applyProtection="1">
      <alignment horizontal="right"/>
    </xf>
    <xf numFmtId="0" fontId="1" fillId="0" borderId="0" xfId="0" applyNumberFormat="1" applyFont="1" applyBorder="1" applyProtection="1"/>
    <xf numFmtId="4" fontId="2" fillId="0" borderId="1" xfId="0" applyNumberFormat="1" applyFont="1" applyFill="1" applyBorder="1" applyProtection="1">
      <protection locked="0"/>
    </xf>
    <xf numFmtId="0" fontId="4" fillId="0" borderId="1" xfId="0" applyFont="1" applyBorder="1" applyAlignment="1" applyProtection="1">
      <alignment horizontal="center"/>
    </xf>
    <xf numFmtId="4" fontId="4" fillId="2" borderId="1" xfId="0" applyNumberFormat="1" applyFont="1" applyFill="1" applyBorder="1" applyProtection="1"/>
    <xf numFmtId="4" fontId="7" fillId="0" borderId="1" xfId="0" applyNumberFormat="1" applyFont="1" applyBorder="1" applyProtection="1">
      <protection locked="0"/>
    </xf>
    <xf numFmtId="4" fontId="4" fillId="0" borderId="1" xfId="0" applyNumberFormat="1" applyFont="1" applyBorder="1"/>
    <xf numFmtId="4" fontId="4" fillId="2" borderId="1" xfId="0" applyNumberFormat="1" applyFont="1" applyFill="1" applyBorder="1" applyProtection="1">
      <protection locked="0"/>
    </xf>
    <xf numFmtId="4" fontId="4" fillId="0" borderId="1" xfId="0" applyNumberFormat="1" applyFont="1" applyBorder="1" applyProtection="1"/>
    <xf numFmtId="4" fontId="7" fillId="0" borderId="1" xfId="0" applyNumberFormat="1" applyFont="1" applyFill="1" applyBorder="1" applyProtection="1">
      <protection locked="0"/>
    </xf>
    <xf numFmtId="4" fontId="4" fillId="0" borderId="1" xfId="0" applyNumberFormat="1" applyFont="1" applyBorder="1" applyAlignment="1" applyProtection="1">
      <alignment horizontal="fill"/>
    </xf>
    <xf numFmtId="4" fontId="7" fillId="0" borderId="1" xfId="0" applyNumberFormat="1" applyFont="1" applyBorder="1" applyProtection="1"/>
    <xf numFmtId="165" fontId="1" fillId="0" borderId="0" xfId="0" applyNumberFormat="1" applyFont="1" applyBorder="1" applyProtection="1"/>
    <xf numFmtId="0" fontId="1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</xdr:row>
      <xdr:rowOff>138112</xdr:rowOff>
    </xdr:from>
    <xdr:to>
      <xdr:col>10</xdr:col>
      <xdr:colOff>11430</xdr:colOff>
      <xdr:row>5</xdr:row>
      <xdr:rowOff>75247</xdr:rowOff>
    </xdr:to>
    <xdr:sp macro="" textlink="">
      <xdr:nvSpPr>
        <xdr:cNvPr id="2" name="Rectángulo redondead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14875" y="690562"/>
          <a:ext cx="1821180" cy="441960"/>
        </a:xfrm>
        <a:prstGeom prst="roundRect">
          <a:avLst/>
        </a:prstGeom>
        <a:noFill/>
        <a:ln w="9525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  <xdr:twoCellAnchor>
    <xdr:from>
      <xdr:col>4</xdr:col>
      <xdr:colOff>76200</xdr:colOff>
      <xdr:row>0</xdr:row>
      <xdr:rowOff>190499</xdr:rowOff>
    </xdr:from>
    <xdr:to>
      <xdr:col>10</xdr:col>
      <xdr:colOff>11430</xdr:colOff>
      <xdr:row>2</xdr:row>
      <xdr:rowOff>80009</xdr:rowOff>
    </xdr:to>
    <xdr:sp macro="" textlink="">
      <xdr:nvSpPr>
        <xdr:cNvPr id="3" name="Rectángulo redondead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14875" y="190499"/>
          <a:ext cx="1821180" cy="441960"/>
        </a:xfrm>
        <a:prstGeom prst="roundRect">
          <a:avLst/>
        </a:prstGeom>
        <a:noFill/>
        <a:ln w="9525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L70"/>
  <sheetViews>
    <sheetView showGridLines="0" tabSelected="1" topLeftCell="A25" zoomScale="130" zoomScaleNormal="130" workbookViewId="0">
      <selection activeCell="L59" sqref="L59"/>
    </sheetView>
  </sheetViews>
  <sheetFormatPr baseColWidth="10" defaultColWidth="11" defaultRowHeight="12.75" x14ac:dyDescent="0.2"/>
  <cols>
    <col min="1" max="1" width="3.75" style="15" customWidth="1"/>
    <col min="2" max="2" width="32" style="15" customWidth="1"/>
    <col min="3" max="3" width="11.875" style="15" bestFit="1" customWidth="1"/>
    <col min="4" max="4" width="13.25" style="15" customWidth="1"/>
    <col min="5" max="5" width="12.5" style="15" customWidth="1"/>
    <col min="6" max="7" width="14.125" style="15" hidden="1" customWidth="1"/>
    <col min="8" max="8" width="8" style="15" hidden="1" customWidth="1"/>
    <col min="9" max="9" width="7.625" style="15" hidden="1" customWidth="1"/>
    <col min="10" max="10" width="12.25" style="15" customWidth="1"/>
    <col min="11" max="11" width="13.875" style="15" bestFit="1" customWidth="1"/>
    <col min="12" max="16384" width="11" style="15"/>
  </cols>
  <sheetData>
    <row r="1" spans="1:11" ht="15.75" x14ac:dyDescent="0.2">
      <c r="A1" s="31" t="s">
        <v>58</v>
      </c>
    </row>
    <row r="2" spans="1:11" ht="28.15" customHeight="1" x14ac:dyDescent="0.2">
      <c r="A2" s="6" t="s">
        <v>59</v>
      </c>
      <c r="B2" s="6"/>
      <c r="C2" s="6" t="s">
        <v>1</v>
      </c>
      <c r="D2" s="52">
        <v>46314</v>
      </c>
      <c r="E2" s="8"/>
      <c r="F2" s="4"/>
      <c r="G2" s="1"/>
      <c r="H2" s="2"/>
      <c r="I2" s="2"/>
    </row>
    <row r="3" spans="1:11" ht="15" x14ac:dyDescent="0.25">
      <c r="A3" s="6" t="s">
        <v>60</v>
      </c>
      <c r="B3" s="6"/>
      <c r="C3" s="6" t="s">
        <v>2</v>
      </c>
      <c r="D3" s="53"/>
      <c r="E3" s="5" t="s">
        <v>0</v>
      </c>
      <c r="F3" s="5"/>
      <c r="G3" s="2"/>
      <c r="H3" s="2"/>
      <c r="I3" s="2"/>
    </row>
    <row r="4" spans="1:11" x14ac:dyDescent="0.2">
      <c r="A4" s="6"/>
      <c r="B4" s="6"/>
      <c r="C4" s="6" t="s">
        <v>2</v>
      </c>
      <c r="D4" s="5"/>
      <c r="E4" s="5"/>
      <c r="F4" s="5"/>
      <c r="G4" s="6" t="s">
        <v>0</v>
      </c>
      <c r="H4" s="2"/>
      <c r="I4" s="2"/>
    </row>
    <row r="5" spans="1:11" ht="12.6" customHeight="1" x14ac:dyDescent="0.2">
      <c r="A5" s="15" t="s">
        <v>65</v>
      </c>
      <c r="B5" s="6"/>
      <c r="C5" s="6" t="s">
        <v>3</v>
      </c>
      <c r="D5" s="52">
        <v>46295</v>
      </c>
      <c r="E5" s="8"/>
      <c r="F5" s="3"/>
      <c r="G5" s="2"/>
      <c r="H5" s="2"/>
      <c r="I5" s="2"/>
    </row>
    <row r="6" spans="1:11" ht="12.6" customHeight="1" x14ac:dyDescent="0.2">
      <c r="A6" s="17"/>
      <c r="B6" s="6"/>
      <c r="C6" s="6"/>
      <c r="D6" s="52"/>
      <c r="E6" s="18"/>
      <c r="F6" s="19"/>
      <c r="G6" s="10"/>
      <c r="H6" s="10"/>
      <c r="I6" s="10"/>
      <c r="J6" s="17"/>
      <c r="K6" s="17"/>
    </row>
    <row r="7" spans="1:11" x14ac:dyDescent="0.2">
      <c r="A7" s="72"/>
      <c r="B7" s="73"/>
      <c r="C7" s="67" t="s">
        <v>55</v>
      </c>
      <c r="D7" s="67" t="s">
        <v>54</v>
      </c>
      <c r="E7" s="69" t="s">
        <v>56</v>
      </c>
      <c r="F7" s="14" t="s">
        <v>4</v>
      </c>
      <c r="G7" s="14" t="s">
        <v>4</v>
      </c>
      <c r="H7" s="14" t="s">
        <v>5</v>
      </c>
      <c r="I7" s="14" t="s">
        <v>6</v>
      </c>
      <c r="J7" s="67" t="s">
        <v>57</v>
      </c>
      <c r="K7" s="17"/>
    </row>
    <row r="8" spans="1:11" ht="37.15" customHeight="1" x14ac:dyDescent="0.2">
      <c r="A8" s="73"/>
      <c r="B8" s="73"/>
      <c r="C8" s="68"/>
      <c r="D8" s="68"/>
      <c r="E8" s="70"/>
      <c r="F8" s="14" t="s">
        <v>8</v>
      </c>
      <c r="G8" s="14" t="s">
        <v>25</v>
      </c>
      <c r="H8" s="14" t="s">
        <v>9</v>
      </c>
      <c r="I8" s="14" t="s">
        <v>10</v>
      </c>
      <c r="J8" s="71"/>
      <c r="K8" s="17"/>
    </row>
    <row r="9" spans="1:11" x14ac:dyDescent="0.2">
      <c r="A9" s="10"/>
      <c r="B9" s="9" t="s">
        <v>7</v>
      </c>
      <c r="C9" s="32" t="s">
        <v>23</v>
      </c>
      <c r="D9" s="32" t="s">
        <v>23</v>
      </c>
      <c r="E9" s="32" t="s">
        <v>22</v>
      </c>
      <c r="F9" s="33" t="s">
        <v>24</v>
      </c>
      <c r="G9" s="32" t="s">
        <v>26</v>
      </c>
      <c r="H9" s="33"/>
      <c r="I9" s="34"/>
      <c r="J9" s="32" t="s">
        <v>22</v>
      </c>
      <c r="K9" s="17"/>
    </row>
    <row r="10" spans="1:11" x14ac:dyDescent="0.2">
      <c r="A10" s="10"/>
      <c r="B10" s="9"/>
      <c r="C10" s="35"/>
      <c r="D10" s="35"/>
      <c r="E10" s="57"/>
      <c r="F10" s="35"/>
      <c r="G10" s="35"/>
      <c r="H10" s="33"/>
      <c r="I10" s="33"/>
      <c r="J10" s="34"/>
      <c r="K10" s="17"/>
    </row>
    <row r="11" spans="1:11" x14ac:dyDescent="0.2">
      <c r="A11" s="29" t="s">
        <v>30</v>
      </c>
      <c r="B11" s="30"/>
      <c r="C11" s="36">
        <f>SUM(C12:C17)</f>
        <v>1485227.44</v>
      </c>
      <c r="D11" s="36">
        <f>SUM(D12:D17)</f>
        <v>1485227.44</v>
      </c>
      <c r="E11" s="58">
        <f>SUM(E12:E17)</f>
        <v>1632270.64</v>
      </c>
      <c r="F11" s="36">
        <f>SUM(F12:F17)</f>
        <v>2853.27</v>
      </c>
      <c r="G11" s="37">
        <f>SUM(G12:G17)</f>
        <v>0</v>
      </c>
      <c r="H11" s="38">
        <f>IF(C11=0,NA(),E11/C11*100)</f>
        <v>109.90038266462408</v>
      </c>
      <c r="I11" s="38" t="e">
        <f>IF(G11=0,NA(),E11/G11*100)</f>
        <v>#N/A</v>
      </c>
      <c r="J11" s="36">
        <f>SUM(J12:J17)</f>
        <v>1532321.59</v>
      </c>
      <c r="K11" s="17"/>
    </row>
    <row r="12" spans="1:11" x14ac:dyDescent="0.2">
      <c r="A12" s="10"/>
      <c r="B12" s="11"/>
      <c r="C12" s="39"/>
      <c r="D12" s="39"/>
      <c r="E12" s="59"/>
      <c r="F12" s="39">
        <v>2853.27</v>
      </c>
      <c r="G12" s="40">
        <v>0</v>
      </c>
      <c r="H12" s="41" t="e">
        <f>IF(C12=0,NA(),E12/C12*100)</f>
        <v>#N/A</v>
      </c>
      <c r="I12" s="41" t="e">
        <f>IF(G12=0,NA(),E12/G12*100)</f>
        <v>#N/A</v>
      </c>
      <c r="J12" s="59"/>
      <c r="K12" s="17"/>
    </row>
    <row r="13" spans="1:11" x14ac:dyDescent="0.2">
      <c r="A13" s="10"/>
      <c r="B13" s="11" t="s">
        <v>47</v>
      </c>
      <c r="C13" s="39">
        <v>0</v>
      </c>
      <c r="D13" s="39">
        <v>0</v>
      </c>
      <c r="E13" s="59">
        <v>0</v>
      </c>
      <c r="F13" s="39"/>
      <c r="G13" s="40"/>
      <c r="H13" s="41"/>
      <c r="I13" s="41"/>
      <c r="J13" s="59">
        <v>0</v>
      </c>
      <c r="K13" s="22"/>
    </row>
    <row r="14" spans="1:11" x14ac:dyDescent="0.2">
      <c r="A14" s="10"/>
      <c r="B14" s="11" t="s">
        <v>48</v>
      </c>
      <c r="C14" s="39">
        <v>1485227.44</v>
      </c>
      <c r="D14" s="39">
        <v>1485227.44</v>
      </c>
      <c r="E14" s="59">
        <v>1632270.64</v>
      </c>
      <c r="F14" s="39"/>
      <c r="G14" s="40"/>
      <c r="H14" s="41"/>
      <c r="I14" s="41"/>
      <c r="J14" s="59">
        <v>1532321.59</v>
      </c>
      <c r="K14" s="22"/>
    </row>
    <row r="15" spans="1:11" x14ac:dyDescent="0.2">
      <c r="A15" s="10"/>
      <c r="B15" s="11" t="s">
        <v>31</v>
      </c>
      <c r="C15" s="39"/>
      <c r="D15" s="39"/>
      <c r="E15" s="59"/>
      <c r="F15" s="39"/>
      <c r="G15" s="40"/>
      <c r="H15" s="41"/>
      <c r="I15" s="41"/>
      <c r="J15" s="59"/>
      <c r="K15" s="17"/>
    </row>
    <row r="16" spans="1:11" x14ac:dyDescent="0.2">
      <c r="A16" s="10"/>
      <c r="B16" s="11" t="s">
        <v>49</v>
      </c>
      <c r="C16" s="39"/>
      <c r="D16" s="39"/>
      <c r="E16" s="59"/>
      <c r="F16" s="39"/>
      <c r="G16" s="40"/>
      <c r="H16" s="41"/>
      <c r="I16" s="41"/>
      <c r="J16" s="59"/>
      <c r="K16" s="17"/>
    </row>
    <row r="17" spans="1:11" x14ac:dyDescent="0.2">
      <c r="A17" s="10"/>
      <c r="B17" s="11" t="s">
        <v>32</v>
      </c>
      <c r="C17" s="39"/>
      <c r="D17" s="39"/>
      <c r="E17" s="59"/>
      <c r="F17" s="39"/>
      <c r="G17" s="40"/>
      <c r="H17" s="41"/>
      <c r="I17" s="41"/>
      <c r="J17" s="59"/>
      <c r="K17" s="17"/>
    </row>
    <row r="18" spans="1:11" x14ac:dyDescent="0.2">
      <c r="A18" s="10"/>
      <c r="B18" s="10"/>
      <c r="C18" s="42"/>
      <c r="D18" s="42"/>
      <c r="E18" s="60"/>
      <c r="F18" s="39"/>
      <c r="G18" s="43"/>
      <c r="H18" s="41"/>
      <c r="I18" s="41"/>
      <c r="J18" s="60"/>
      <c r="K18" s="17"/>
    </row>
    <row r="19" spans="1:11" x14ac:dyDescent="0.2">
      <c r="A19" s="29" t="s">
        <v>33</v>
      </c>
      <c r="B19" s="30"/>
      <c r="C19" s="44">
        <f>SUM(C21:C27)</f>
        <v>1827897.6600000001</v>
      </c>
      <c r="D19" s="44">
        <f>SUM(D21:D27)</f>
        <v>1827897.6600000001</v>
      </c>
      <c r="E19" s="61">
        <f>SUM(E21:E27)</f>
        <v>1111337.3900000001</v>
      </c>
      <c r="F19" s="44">
        <f>G19*1000/166.386</f>
        <v>0</v>
      </c>
      <c r="G19" s="45">
        <v>0</v>
      </c>
      <c r="H19" s="38">
        <f>IF(C19=0,NA(),E19/C19*100)</f>
        <v>60.798665829026774</v>
      </c>
      <c r="I19" s="38" t="e">
        <f>IF(G19=0,NA(),E19/G19*100)</f>
        <v>#N/A</v>
      </c>
      <c r="J19" s="44">
        <f>SUM(J21:J27)</f>
        <v>1705185.37</v>
      </c>
      <c r="K19" s="17"/>
    </row>
    <row r="20" spans="1:11" x14ac:dyDescent="0.2">
      <c r="A20" s="10"/>
      <c r="B20" s="10"/>
      <c r="C20" s="46"/>
      <c r="D20" s="46"/>
      <c r="E20" s="62"/>
      <c r="F20" s="39"/>
      <c r="G20" s="47"/>
      <c r="H20" s="41"/>
      <c r="I20" s="41"/>
      <c r="J20" s="62"/>
      <c r="K20" s="17"/>
    </row>
    <row r="21" spans="1:11" x14ac:dyDescent="0.2">
      <c r="A21" s="10"/>
      <c r="B21" s="11" t="s">
        <v>64</v>
      </c>
      <c r="C21" s="39"/>
      <c r="D21" s="39"/>
      <c r="E21" s="59">
        <v>0</v>
      </c>
      <c r="F21" s="39"/>
      <c r="G21" s="40"/>
      <c r="H21" s="41"/>
      <c r="I21" s="41"/>
      <c r="J21" s="39">
        <v>0</v>
      </c>
      <c r="K21" s="17"/>
    </row>
    <row r="22" spans="1:11" x14ac:dyDescent="0.2">
      <c r="A22" s="10"/>
      <c r="B22" s="12" t="s">
        <v>62</v>
      </c>
      <c r="C22" s="48">
        <v>0</v>
      </c>
      <c r="D22" s="48">
        <v>0</v>
      </c>
      <c r="E22" s="59">
        <v>0</v>
      </c>
      <c r="F22" s="46"/>
      <c r="G22" s="47"/>
      <c r="H22" s="41"/>
      <c r="I22" s="41"/>
      <c r="J22" s="39">
        <v>0</v>
      </c>
      <c r="K22" s="17"/>
    </row>
    <row r="23" spans="1:11" x14ac:dyDescent="0.2">
      <c r="A23" s="10"/>
      <c r="B23" s="12" t="s">
        <v>50</v>
      </c>
      <c r="C23" s="39">
        <v>1668697.21</v>
      </c>
      <c r="D23" s="39">
        <v>1668697.21</v>
      </c>
      <c r="E23" s="63">
        <v>836969.42</v>
      </c>
      <c r="F23" s="39"/>
      <c r="G23" s="40"/>
      <c r="H23" s="41"/>
      <c r="I23" s="41"/>
      <c r="J23" s="56">
        <v>1021157.42</v>
      </c>
      <c r="K23" s="17"/>
    </row>
    <row r="24" spans="1:11" x14ac:dyDescent="0.2">
      <c r="A24" s="10"/>
      <c r="B24" s="12" t="s">
        <v>46</v>
      </c>
      <c r="C24" s="39"/>
      <c r="D24" s="39"/>
      <c r="E24" s="59">
        <v>0</v>
      </c>
      <c r="F24" s="39"/>
      <c r="G24" s="40"/>
      <c r="H24" s="41"/>
      <c r="I24" s="41"/>
      <c r="J24" s="39">
        <v>0</v>
      </c>
      <c r="K24" s="17"/>
    </row>
    <row r="25" spans="1:11" x14ac:dyDescent="0.2">
      <c r="A25" s="10"/>
      <c r="B25" s="11" t="s">
        <v>11</v>
      </c>
      <c r="C25" s="39"/>
      <c r="D25" s="39"/>
      <c r="E25" s="59">
        <v>0</v>
      </c>
      <c r="F25" s="39"/>
      <c r="G25" s="40"/>
      <c r="H25" s="41"/>
      <c r="I25" s="41"/>
      <c r="J25" s="39">
        <v>0</v>
      </c>
      <c r="K25" s="17"/>
    </row>
    <row r="26" spans="1:11" x14ac:dyDescent="0.2">
      <c r="A26" s="11" t="s">
        <v>0</v>
      </c>
      <c r="B26" s="11" t="s">
        <v>12</v>
      </c>
      <c r="C26" s="39">
        <v>157856.39000000001</v>
      </c>
      <c r="D26" s="39">
        <v>157856.39000000001</v>
      </c>
      <c r="E26" s="59">
        <v>274223.90999999997</v>
      </c>
      <c r="F26" s="39"/>
      <c r="G26" s="40"/>
      <c r="H26" s="41"/>
      <c r="I26" s="41"/>
      <c r="J26" s="39">
        <v>681499.4</v>
      </c>
      <c r="K26" s="17"/>
    </row>
    <row r="27" spans="1:11" x14ac:dyDescent="0.2">
      <c r="A27" s="10"/>
      <c r="B27" s="11" t="s">
        <v>51</v>
      </c>
      <c r="C27" s="39">
        <v>1344.06</v>
      </c>
      <c r="D27" s="39">
        <v>1344.06</v>
      </c>
      <c r="E27" s="59">
        <v>144.06</v>
      </c>
      <c r="F27" s="39"/>
      <c r="G27" s="40"/>
      <c r="H27" s="41"/>
      <c r="I27" s="41"/>
      <c r="J27" s="39">
        <v>2528.5500000000002</v>
      </c>
      <c r="K27" s="17"/>
    </row>
    <row r="28" spans="1:11" x14ac:dyDescent="0.2">
      <c r="A28" s="10"/>
      <c r="B28" s="10"/>
      <c r="C28" s="49" t="s">
        <v>0</v>
      </c>
      <c r="D28" s="49" t="s">
        <v>0</v>
      </c>
      <c r="E28" s="64" t="s">
        <v>0</v>
      </c>
      <c r="F28" s="49"/>
      <c r="G28" s="50" t="s">
        <v>0</v>
      </c>
      <c r="H28" s="41"/>
      <c r="I28" s="41"/>
      <c r="J28" s="64" t="s">
        <v>0</v>
      </c>
      <c r="K28" s="17"/>
    </row>
    <row r="29" spans="1:11" x14ac:dyDescent="0.2">
      <c r="A29" s="29" t="s">
        <v>13</v>
      </c>
      <c r="B29" s="30"/>
      <c r="C29" s="36">
        <f>C11+C19</f>
        <v>3313125.1</v>
      </c>
      <c r="D29" s="36">
        <f>D11+D19</f>
        <v>3313125.1</v>
      </c>
      <c r="E29" s="58">
        <f>E11+E19</f>
        <v>2743608.0300000003</v>
      </c>
      <c r="F29" s="36" t="e">
        <f>F11+#REF!+F19</f>
        <v>#REF!</v>
      </c>
      <c r="G29" s="37" t="e">
        <f>G11+#REF!+G19</f>
        <v>#REF!</v>
      </c>
      <c r="H29" s="38">
        <f>IF(C29=0,NA(),E29/C29*100)</f>
        <v>82.810275712196926</v>
      </c>
      <c r="I29" s="38" t="e">
        <f>IF(G29=0,NA(),E29/G29*100)</f>
        <v>#REF!</v>
      </c>
      <c r="J29" s="36">
        <f>J11+J19</f>
        <v>3237506.96</v>
      </c>
      <c r="K29" s="22"/>
    </row>
    <row r="30" spans="1:11" x14ac:dyDescent="0.2">
      <c r="A30" s="13" t="s">
        <v>0</v>
      </c>
      <c r="B30" s="13" t="s">
        <v>0</v>
      </c>
      <c r="C30" s="49"/>
      <c r="D30" s="46"/>
      <c r="E30" s="62"/>
      <c r="F30" s="49"/>
      <c r="G30" s="50" t="s">
        <v>0</v>
      </c>
      <c r="H30" s="41"/>
      <c r="I30" s="41"/>
      <c r="J30" s="46"/>
      <c r="K30" s="22"/>
    </row>
    <row r="31" spans="1:11" x14ac:dyDescent="0.2">
      <c r="A31" s="11" t="s">
        <v>0</v>
      </c>
      <c r="B31" s="9" t="s">
        <v>34</v>
      </c>
      <c r="C31" s="46"/>
      <c r="D31" s="46"/>
      <c r="E31" s="62"/>
      <c r="F31" s="46"/>
      <c r="G31" s="47"/>
      <c r="H31" s="41"/>
      <c r="I31" s="41"/>
      <c r="J31" s="46"/>
      <c r="K31" s="17"/>
    </row>
    <row r="32" spans="1:11" x14ac:dyDescent="0.2">
      <c r="A32" s="13" t="s">
        <v>0</v>
      </c>
      <c r="B32" s="13" t="s">
        <v>0</v>
      </c>
      <c r="C32" s="46"/>
      <c r="D32" s="46"/>
      <c r="E32" s="62"/>
      <c r="F32" s="46"/>
      <c r="G32" s="47"/>
      <c r="H32" s="41"/>
      <c r="I32" s="41"/>
      <c r="J32" s="46"/>
      <c r="K32" s="17"/>
    </row>
    <row r="33" spans="1:12" x14ac:dyDescent="0.2">
      <c r="A33" s="29" t="s">
        <v>35</v>
      </c>
      <c r="B33" s="30"/>
      <c r="C33" s="36">
        <f>C35+C41</f>
        <v>1509388.16</v>
      </c>
      <c r="D33" s="36">
        <f>D35+D41</f>
        <v>1664946.7399999998</v>
      </c>
      <c r="E33" s="58">
        <f>E35+E41</f>
        <v>1728528.24</v>
      </c>
      <c r="F33" s="36">
        <f>SUM(F36:F39)</f>
        <v>0</v>
      </c>
      <c r="G33" s="37">
        <f>SUM(G36:G39)</f>
        <v>0</v>
      </c>
      <c r="H33" s="38">
        <f>IF(C33=0,NA(),E33/C33*100)</f>
        <v>114.51847084847944</v>
      </c>
      <c r="I33" s="38" t="e">
        <f>IF(G33=0,NA(),E33/G33*100)</f>
        <v>#N/A</v>
      </c>
      <c r="J33" s="36">
        <f>J35+J41</f>
        <v>1641825.94</v>
      </c>
      <c r="K33" s="17"/>
    </row>
    <row r="34" spans="1:12" x14ac:dyDescent="0.2">
      <c r="A34" s="11"/>
      <c r="B34" s="10"/>
      <c r="C34" s="46"/>
      <c r="D34" s="46"/>
      <c r="E34" s="62"/>
      <c r="F34" s="46"/>
      <c r="G34" s="47"/>
      <c r="H34" s="41"/>
      <c r="I34" s="41"/>
      <c r="J34" s="46"/>
      <c r="K34" s="17"/>
    </row>
    <row r="35" spans="1:12" x14ac:dyDescent="0.2">
      <c r="A35" s="11" t="s">
        <v>36</v>
      </c>
      <c r="B35" s="10"/>
      <c r="C35" s="46">
        <f>C36+C37+C38+C39</f>
        <v>251235.03</v>
      </c>
      <c r="D35" s="46">
        <f>D36+D37+D38+D39</f>
        <v>406793.61</v>
      </c>
      <c r="E35" s="62">
        <f>+E36+E37+E39</f>
        <v>512166.68</v>
      </c>
      <c r="F35" s="46"/>
      <c r="G35" s="47"/>
      <c r="H35" s="41"/>
      <c r="I35" s="41"/>
      <c r="J35" s="46">
        <f>+J36+J37+J39</f>
        <v>406793.61</v>
      </c>
      <c r="K35" s="17"/>
    </row>
    <row r="36" spans="1:12" x14ac:dyDescent="0.2">
      <c r="A36" s="10"/>
      <c r="B36" s="11" t="s">
        <v>14</v>
      </c>
      <c r="C36" s="39">
        <v>11140</v>
      </c>
      <c r="D36" s="39">
        <v>11140</v>
      </c>
      <c r="E36" s="59">
        <v>11140</v>
      </c>
      <c r="F36" s="39"/>
      <c r="G36" s="40"/>
      <c r="H36" s="41"/>
      <c r="I36" s="41"/>
      <c r="J36" s="39">
        <v>11140</v>
      </c>
      <c r="K36" s="17"/>
    </row>
    <row r="37" spans="1:12" x14ac:dyDescent="0.2">
      <c r="A37" s="10"/>
      <c r="B37" s="11" t="s">
        <v>15</v>
      </c>
      <c r="C37" s="39">
        <v>240095.03</v>
      </c>
      <c r="D37" s="39">
        <v>395653.61</v>
      </c>
      <c r="E37" s="59">
        <v>395653.61</v>
      </c>
      <c r="F37" s="39"/>
      <c r="G37" s="40"/>
      <c r="H37" s="41"/>
      <c r="I37" s="41"/>
      <c r="J37" s="39">
        <v>240095.03</v>
      </c>
      <c r="K37" s="17"/>
      <c r="L37" s="16"/>
    </row>
    <row r="38" spans="1:12" x14ac:dyDescent="0.2">
      <c r="A38" s="10"/>
      <c r="B38" s="11" t="s">
        <v>16</v>
      </c>
      <c r="C38" s="39"/>
      <c r="D38" s="39"/>
      <c r="E38" s="63"/>
      <c r="F38" s="39"/>
      <c r="G38" s="40"/>
      <c r="H38" s="41"/>
      <c r="I38" s="41"/>
      <c r="J38" s="56"/>
      <c r="K38" s="17"/>
    </row>
    <row r="39" spans="1:12" x14ac:dyDescent="0.2">
      <c r="A39" s="10"/>
      <c r="B39" s="11" t="s">
        <v>17</v>
      </c>
      <c r="C39" s="39"/>
      <c r="D39" s="39"/>
      <c r="E39" s="63">
        <v>105373.07</v>
      </c>
      <c r="F39" s="39"/>
      <c r="G39" s="40"/>
      <c r="H39" s="41"/>
      <c r="I39" s="41"/>
      <c r="J39" s="56">
        <v>155558.57999999999</v>
      </c>
      <c r="K39" s="17"/>
    </row>
    <row r="40" spans="1:12" x14ac:dyDescent="0.2">
      <c r="A40" s="10"/>
      <c r="B40" s="10"/>
      <c r="C40" s="46"/>
      <c r="D40" s="46"/>
      <c r="E40" s="62"/>
      <c r="F40" s="39"/>
      <c r="G40" s="47"/>
      <c r="H40" s="41"/>
      <c r="I40" s="41"/>
      <c r="J40" s="46"/>
      <c r="K40" s="17"/>
    </row>
    <row r="41" spans="1:12" x14ac:dyDescent="0.2">
      <c r="A41" s="11" t="s">
        <v>39</v>
      </c>
      <c r="B41" s="10"/>
      <c r="C41" s="39">
        <v>1258153.1299999999</v>
      </c>
      <c r="D41" s="39">
        <v>1258153.1299999999</v>
      </c>
      <c r="E41" s="59">
        <v>1216361.56</v>
      </c>
      <c r="F41" s="39"/>
      <c r="G41" s="40"/>
      <c r="H41" s="41"/>
      <c r="I41" s="41"/>
      <c r="J41" s="39">
        <v>1235032.33</v>
      </c>
      <c r="K41" s="17"/>
      <c r="L41" s="16"/>
    </row>
    <row r="42" spans="1:12" x14ac:dyDescent="0.2">
      <c r="A42" s="11"/>
      <c r="B42" s="10"/>
      <c r="C42" s="39"/>
      <c r="D42" s="39"/>
      <c r="E42" s="59"/>
      <c r="F42" s="39"/>
      <c r="G42" s="40"/>
      <c r="H42" s="41"/>
      <c r="I42" s="41"/>
      <c r="J42" s="39"/>
      <c r="K42" s="17"/>
    </row>
    <row r="43" spans="1:12" x14ac:dyDescent="0.2">
      <c r="A43" s="29" t="s">
        <v>37</v>
      </c>
      <c r="B43" s="30"/>
      <c r="C43" s="44">
        <f>C45+C46+C47</f>
        <v>0</v>
      </c>
      <c r="D43" s="44">
        <f>D45+D46+D47</f>
        <v>0</v>
      </c>
      <c r="E43" s="61">
        <f>E45+E46+E47</f>
        <v>10024.299999999999</v>
      </c>
      <c r="F43" s="44">
        <v>10128313.18</v>
      </c>
      <c r="G43" s="45">
        <v>0</v>
      </c>
      <c r="H43" s="38" t="e">
        <f>IF(C43=0,NA(),E43/C43*100)</f>
        <v>#N/A</v>
      </c>
      <c r="I43" s="38" t="e">
        <f>IF(G43=0,NA(),E43/G43*100)</f>
        <v>#N/A</v>
      </c>
      <c r="J43" s="44">
        <f>J45+J46+J47</f>
        <v>1944.1</v>
      </c>
      <c r="K43" s="17"/>
    </row>
    <row r="44" spans="1:12" x14ac:dyDescent="0.2">
      <c r="A44" s="10"/>
      <c r="B44" s="10"/>
      <c r="C44" s="42"/>
      <c r="D44" s="42"/>
      <c r="E44" s="60"/>
      <c r="F44" s="39"/>
      <c r="G44" s="43"/>
      <c r="H44" s="41"/>
      <c r="I44" s="41"/>
      <c r="J44" s="60"/>
      <c r="K44" s="17"/>
    </row>
    <row r="45" spans="1:12" x14ac:dyDescent="0.2">
      <c r="A45" s="11" t="s">
        <v>40</v>
      </c>
      <c r="B45" s="10"/>
      <c r="C45" s="39"/>
      <c r="D45" s="39"/>
      <c r="E45" s="59"/>
      <c r="F45" s="39"/>
      <c r="G45" s="40"/>
      <c r="H45" s="41"/>
      <c r="I45" s="41"/>
      <c r="J45" s="59"/>
      <c r="K45" s="17"/>
    </row>
    <row r="46" spans="1:12" x14ac:dyDescent="0.2">
      <c r="A46" s="11" t="s">
        <v>41</v>
      </c>
      <c r="B46" s="10"/>
      <c r="C46" s="39">
        <v>0</v>
      </c>
      <c r="D46" s="39">
        <v>0</v>
      </c>
      <c r="E46" s="59">
        <v>10024.299999999999</v>
      </c>
      <c r="F46" s="39"/>
      <c r="G46" s="40"/>
      <c r="H46" s="41"/>
      <c r="I46" s="41"/>
      <c r="J46" s="39">
        <v>1944.1</v>
      </c>
      <c r="K46" s="17"/>
    </row>
    <row r="47" spans="1:12" x14ac:dyDescent="0.2">
      <c r="A47" s="11" t="s">
        <v>42</v>
      </c>
      <c r="B47" s="10"/>
      <c r="C47" s="39"/>
      <c r="D47" s="39"/>
      <c r="E47" s="59"/>
      <c r="F47" s="39"/>
      <c r="G47" s="40"/>
      <c r="H47" s="41"/>
      <c r="I47" s="41"/>
      <c r="J47" s="59"/>
      <c r="K47" s="17"/>
    </row>
    <row r="48" spans="1:12" x14ac:dyDescent="0.2">
      <c r="A48" s="10"/>
      <c r="B48" s="10"/>
      <c r="C48" s="46"/>
      <c r="D48" s="46"/>
      <c r="E48" s="62"/>
      <c r="F48" s="46"/>
      <c r="G48" s="47"/>
      <c r="H48" s="41"/>
      <c r="I48" s="41"/>
      <c r="J48" s="62"/>
      <c r="K48" s="17"/>
    </row>
    <row r="49" spans="1:12" x14ac:dyDescent="0.2">
      <c r="A49" s="29" t="s">
        <v>38</v>
      </c>
      <c r="B49" s="30"/>
      <c r="C49" s="36">
        <f>SUM(C51:C56)</f>
        <v>1803736.94</v>
      </c>
      <c r="D49" s="36">
        <f>SUM(D51:D56)</f>
        <v>1648178.36</v>
      </c>
      <c r="E49" s="58">
        <f>SUM(E51:E56)</f>
        <v>1005055.49</v>
      </c>
      <c r="F49" s="36">
        <f>SUM(F51:F56)</f>
        <v>0</v>
      </c>
      <c r="G49" s="37">
        <f>SUM(G51:G56)</f>
        <v>0</v>
      </c>
      <c r="H49" s="38">
        <f>IF(C49=0,NA(),E49/C49*100)</f>
        <v>55.720735530315189</v>
      </c>
      <c r="I49" s="38" t="e">
        <f>IF(G49=0,NA(),E49/G49*100)</f>
        <v>#N/A</v>
      </c>
      <c r="J49" s="36">
        <f>SUM(J51:J56)</f>
        <v>1593736.92</v>
      </c>
      <c r="K49" s="17"/>
    </row>
    <row r="50" spans="1:12" x14ac:dyDescent="0.2">
      <c r="A50" s="11"/>
      <c r="B50" s="10"/>
      <c r="C50" s="46"/>
      <c r="D50" s="46"/>
      <c r="E50" s="62"/>
      <c r="F50" s="46"/>
      <c r="G50" s="47"/>
      <c r="H50" s="41"/>
      <c r="I50" s="41"/>
      <c r="J50" s="46"/>
      <c r="K50" s="17"/>
    </row>
    <row r="51" spans="1:12" x14ac:dyDescent="0.2">
      <c r="A51" s="10"/>
      <c r="B51" s="11" t="s">
        <v>43</v>
      </c>
      <c r="C51" s="39"/>
      <c r="D51" s="39"/>
      <c r="E51" s="59">
        <v>4354.63</v>
      </c>
      <c r="F51" s="39"/>
      <c r="G51" s="40"/>
      <c r="H51" s="41"/>
      <c r="I51" s="41"/>
      <c r="J51" s="39">
        <v>12248.91</v>
      </c>
      <c r="K51" s="17"/>
    </row>
    <row r="52" spans="1:12" x14ac:dyDescent="0.2">
      <c r="A52" s="10"/>
      <c r="B52" s="11" t="s">
        <v>44</v>
      </c>
      <c r="C52" s="39">
        <v>1228736.94</v>
      </c>
      <c r="D52" s="39">
        <v>1073178.3600000001</v>
      </c>
      <c r="E52" s="63">
        <v>791060.75</v>
      </c>
      <c r="F52" s="39"/>
      <c r="G52" s="40"/>
      <c r="H52" s="41"/>
      <c r="I52" s="41"/>
      <c r="J52" s="56">
        <v>1400856.91</v>
      </c>
      <c r="K52" s="17"/>
    </row>
    <row r="53" spans="1:12" x14ac:dyDescent="0.2">
      <c r="A53" s="10"/>
      <c r="B53" s="11" t="s">
        <v>53</v>
      </c>
      <c r="C53" s="39">
        <v>25000</v>
      </c>
      <c r="D53" s="39">
        <v>25000</v>
      </c>
      <c r="E53" s="59">
        <v>73645.59</v>
      </c>
      <c r="F53" s="39"/>
      <c r="G53" s="40"/>
      <c r="H53" s="41"/>
      <c r="I53" s="41"/>
      <c r="J53" s="39">
        <f>722.53+1826.47</f>
        <v>2549</v>
      </c>
      <c r="K53" s="17"/>
    </row>
    <row r="54" spans="1:12" x14ac:dyDescent="0.2">
      <c r="A54" s="10"/>
      <c r="B54" s="11" t="s">
        <v>61</v>
      </c>
      <c r="C54" s="39">
        <v>550000</v>
      </c>
      <c r="D54" s="39">
        <v>550000</v>
      </c>
      <c r="E54" s="65">
        <v>135994.51999999999</v>
      </c>
      <c r="F54" s="39"/>
      <c r="G54" s="51"/>
      <c r="H54" s="41"/>
      <c r="I54" s="41"/>
      <c r="J54" s="48">
        <f>43675.21+134406.89</f>
        <v>178082.1</v>
      </c>
      <c r="K54" s="17"/>
    </row>
    <row r="55" spans="1:12" x14ac:dyDescent="0.2">
      <c r="A55" s="10"/>
      <c r="B55" s="11" t="s">
        <v>63</v>
      </c>
      <c r="C55" s="39"/>
      <c r="D55" s="39"/>
      <c r="E55" s="59"/>
      <c r="F55" s="39"/>
      <c r="G55" s="40"/>
      <c r="H55" s="41"/>
      <c r="I55" s="41"/>
      <c r="J55" s="39"/>
      <c r="K55" s="17"/>
    </row>
    <row r="56" spans="1:12" x14ac:dyDescent="0.2">
      <c r="A56" s="10"/>
      <c r="B56" s="11" t="s">
        <v>52</v>
      </c>
      <c r="C56" s="39"/>
      <c r="D56" s="39"/>
      <c r="E56" s="59"/>
      <c r="F56" s="39"/>
      <c r="G56" s="40"/>
      <c r="H56" s="41"/>
      <c r="I56" s="41"/>
      <c r="J56" s="39"/>
      <c r="K56" s="17"/>
    </row>
    <row r="57" spans="1:12" x14ac:dyDescent="0.2">
      <c r="A57" s="10"/>
      <c r="B57" s="10"/>
      <c r="C57" s="49" t="s">
        <v>0</v>
      </c>
      <c r="D57" s="49" t="s">
        <v>0</v>
      </c>
      <c r="E57" s="64" t="s">
        <v>0</v>
      </c>
      <c r="F57" s="49"/>
      <c r="G57" s="50" t="s">
        <v>0</v>
      </c>
      <c r="H57" s="41"/>
      <c r="I57" s="41"/>
      <c r="J57" s="49" t="s">
        <v>0</v>
      </c>
      <c r="K57" s="17"/>
    </row>
    <row r="58" spans="1:12" x14ac:dyDescent="0.2">
      <c r="A58" s="29" t="s">
        <v>45</v>
      </c>
      <c r="B58" s="30"/>
      <c r="C58" s="36">
        <f>C33+C43+C49</f>
        <v>3313125.0999999996</v>
      </c>
      <c r="D58" s="36">
        <f>D33+D43+D49</f>
        <v>3313125.0999999996</v>
      </c>
      <c r="E58" s="58">
        <f>E33+E43+E49</f>
        <v>2743608.0300000003</v>
      </c>
      <c r="F58" s="36">
        <f>F33+F41+F43+F45+F49</f>
        <v>10128313.18</v>
      </c>
      <c r="G58" s="37">
        <f>G33+G41+G43+G45+G49</f>
        <v>0</v>
      </c>
      <c r="H58" s="38">
        <f>IF(C58=0,NA(),E58/C58*100)</f>
        <v>82.81027571219694</v>
      </c>
      <c r="I58" s="38" t="e">
        <f>IF(G58=0,NA(),E58/G58*100)</f>
        <v>#N/A</v>
      </c>
      <c r="J58" s="36">
        <f>J33+J43+J49</f>
        <v>3237506.96</v>
      </c>
      <c r="K58" s="22"/>
      <c r="L58" s="16"/>
    </row>
    <row r="59" spans="1:12" x14ac:dyDescent="0.2">
      <c r="A59" s="13" t="s">
        <v>0</v>
      </c>
      <c r="B59" s="13" t="s">
        <v>0</v>
      </c>
      <c r="C59" s="21"/>
      <c r="D59" s="54"/>
      <c r="E59" s="54"/>
      <c r="F59" s="21"/>
      <c r="G59" s="21" t="s">
        <v>0</v>
      </c>
      <c r="H59" s="20"/>
      <c r="I59" s="20"/>
      <c r="J59" s="22"/>
      <c r="K59" s="17"/>
    </row>
    <row r="60" spans="1:12" x14ac:dyDescent="0.2">
      <c r="A60" s="11" t="s">
        <v>18</v>
      </c>
      <c r="B60" s="10"/>
      <c r="C60" s="23"/>
      <c r="D60" s="66"/>
      <c r="E60" s="55"/>
      <c r="F60" s="23"/>
      <c r="G60" s="23"/>
      <c r="H60" s="20"/>
      <c r="I60" s="20"/>
      <c r="J60" s="17"/>
      <c r="K60" s="17"/>
    </row>
    <row r="61" spans="1:12" x14ac:dyDescent="0.2">
      <c r="A61" s="10"/>
      <c r="B61" s="11" t="s">
        <v>27</v>
      </c>
      <c r="C61" s="24">
        <f>ROUND(C19/C49,2)</f>
        <v>1.01</v>
      </c>
      <c r="D61" s="24">
        <f>ROUND(D19/D49,2)</f>
        <v>1.1100000000000001</v>
      </c>
      <c r="E61" s="24">
        <f>ROUND(E19/E49,2)</f>
        <v>1.1100000000000001</v>
      </c>
      <c r="F61" s="24" t="e">
        <f>#REF!/G49</f>
        <v>#REF!</v>
      </c>
      <c r="G61" s="25"/>
      <c r="H61" s="26" t="s">
        <v>0</v>
      </c>
      <c r="I61" s="26" t="s">
        <v>0</v>
      </c>
      <c r="J61" s="24">
        <f>ROUND(J19/J49,2)</f>
        <v>1.07</v>
      </c>
      <c r="K61" s="17"/>
    </row>
    <row r="62" spans="1:12" x14ac:dyDescent="0.2">
      <c r="A62" s="10"/>
      <c r="B62" s="11" t="s">
        <v>28</v>
      </c>
      <c r="C62" s="24">
        <f>ROUND(SUM(C26:C27)/C49,2)</f>
        <v>0.09</v>
      </c>
      <c r="D62" s="24">
        <f>ROUND(SUM(D26:D27)/D49,2)</f>
        <v>0.1</v>
      </c>
      <c r="E62" s="24">
        <f>ROUND(SUM(E26:E27)/E49,2)</f>
        <v>0.27</v>
      </c>
      <c r="F62" s="24" t="e">
        <f>ROUND(SUM(F26:F27)/F49,2)</f>
        <v>#DIV/0!</v>
      </c>
      <c r="G62" s="25"/>
      <c r="H62" s="26" t="s">
        <v>19</v>
      </c>
      <c r="I62" s="26" t="s">
        <v>0</v>
      </c>
      <c r="J62" s="24">
        <f>ROUND(SUM(J26:J27)/J49,2)</f>
        <v>0.43</v>
      </c>
      <c r="K62" s="17"/>
    </row>
    <row r="63" spans="1:12" x14ac:dyDescent="0.2">
      <c r="A63" s="10"/>
      <c r="B63" s="11" t="s">
        <v>20</v>
      </c>
      <c r="C63" s="24">
        <f>ROUND(C29/(C49+C46+C47),2)</f>
        <v>1.84</v>
      </c>
      <c r="D63" s="24">
        <f>ROUND(D29/(D49+D46+D47),2)</f>
        <v>2.0099999999999998</v>
      </c>
      <c r="E63" s="24">
        <f>ROUND(E29/(E49+E46+E47),2)</f>
        <v>2.7</v>
      </c>
      <c r="F63" s="24" t="e">
        <f>ROUND(G29/(G49+G45),2)</f>
        <v>#REF!</v>
      </c>
      <c r="G63" s="25"/>
      <c r="H63" s="26" t="s">
        <v>19</v>
      </c>
      <c r="I63" s="26" t="s">
        <v>0</v>
      </c>
      <c r="J63" s="24">
        <f>ROUND(J29/(J49+J46+J47),2)</f>
        <v>2.0299999999999998</v>
      </c>
      <c r="K63" s="17"/>
    </row>
    <row r="64" spans="1:12" x14ac:dyDescent="0.2">
      <c r="A64" s="10" t="s">
        <v>0</v>
      </c>
      <c r="B64" s="10" t="s">
        <v>29</v>
      </c>
      <c r="C64" s="27">
        <f>ROUND((C33)/(C43+C49),2)</f>
        <v>0.84</v>
      </c>
      <c r="D64" s="27">
        <f>ROUND((D33)/(D43+D49),2)</f>
        <v>1.01</v>
      </c>
      <c r="E64" s="27">
        <f>ROUND((E33)/(E43+E49),2)</f>
        <v>1.7</v>
      </c>
      <c r="F64" s="27">
        <f>ROUND((F33+F41)/(F43+F45+F49),2)</f>
        <v>0</v>
      </c>
      <c r="G64" s="25"/>
      <c r="H64" s="28"/>
      <c r="I64" s="26" t="s">
        <v>0</v>
      </c>
      <c r="J64" s="27">
        <f>ROUND((J33)/(J43+J49),2)</f>
        <v>1.03</v>
      </c>
      <c r="K64" s="17"/>
    </row>
    <row r="65" spans="1:11" x14ac:dyDescent="0.2">
      <c r="A65" s="10"/>
      <c r="B65" s="10" t="s">
        <v>21</v>
      </c>
      <c r="C65" s="27">
        <f>ROUND((C43+C49)/(C33),2)</f>
        <v>1.2</v>
      </c>
      <c r="D65" s="27">
        <f>ROUND((D43+D49)/(D33),2)</f>
        <v>0.99</v>
      </c>
      <c r="E65" s="27">
        <f>ROUND((E43+E49)/(E33),2)</f>
        <v>0.59</v>
      </c>
      <c r="F65" s="27" t="e">
        <f>ROUND((F45+#REF!)/(F33+F41),2)</f>
        <v>#REF!</v>
      </c>
      <c r="G65" s="25"/>
      <c r="H65" s="28"/>
      <c r="I65" s="28"/>
      <c r="J65" s="27">
        <f>ROUND((J43+J49)/(J33),2)</f>
        <v>0.97</v>
      </c>
      <c r="K65" s="17"/>
    </row>
    <row r="66" spans="1:11" x14ac:dyDescent="0.2">
      <c r="A66" s="2"/>
      <c r="B66" s="2"/>
      <c r="C66" s="7"/>
      <c r="D66" s="2"/>
      <c r="E66" s="7"/>
      <c r="F66" s="7"/>
      <c r="G66" s="7"/>
      <c r="H66" s="2"/>
      <c r="I66" s="2"/>
    </row>
    <row r="67" spans="1:11" x14ac:dyDescent="0.2">
      <c r="E67" s="16"/>
    </row>
    <row r="69" spans="1:11" x14ac:dyDescent="0.2">
      <c r="A69" s="15" t="s">
        <v>0</v>
      </c>
    </row>
    <row r="70" spans="1:11" x14ac:dyDescent="0.2">
      <c r="E70" s="16"/>
    </row>
  </sheetData>
  <mergeCells count="5">
    <mergeCell ref="D7:D8"/>
    <mergeCell ref="C7:C8"/>
    <mergeCell ref="E7:E8"/>
    <mergeCell ref="J7:J8"/>
    <mergeCell ref="A7:B8"/>
  </mergeCells>
  <phoneticPr fontId="0" type="noConversion"/>
  <pageMargins left="0.7" right="0.7" top="0.75" bottom="0.75" header="0.3" footer="0.3"/>
  <pageSetup paperSize="9" scale="87" orientation="portrait" horizontalDpi="300" verticalDpi="300" r:id="rId1"/>
  <headerFooter alignWithMargins="0"/>
  <ignoredErrors>
    <ignoredError sqref="C61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Modbala</vt:lpstr>
      <vt:lpstr>A_impresión_IM</vt:lpstr>
      <vt:lpstr>Modbala!Área_de_impresión</vt:lpstr>
    </vt:vector>
  </TitlesOfParts>
  <Company>AJ. MOLLET DEL VALLÈS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Alex Muñoz Molina</cp:lastModifiedBy>
  <cp:lastPrinted>2020-07-24T12:07:19Z</cp:lastPrinted>
  <dcterms:created xsi:type="dcterms:W3CDTF">1997-08-29T12:34:13Z</dcterms:created>
  <dcterms:modified xsi:type="dcterms:W3CDTF">2026-10-20T10:40:04Z</dcterms:modified>
</cp:coreProperties>
</file>